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ty Cash" sheetId="1" state="visible" r:id="rId1"/>
    <sheet xmlns:r="http://schemas.openxmlformats.org/officeDocument/2006/relationships" name="Reconciliation" sheetId="2" state="visible" r:id="rId2"/>
    <sheet xmlns:r="http://schemas.openxmlformats.org/officeDocument/2006/relationships" name="How It Work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;(#,##0.00);&quot;-&quot;"/>
    <numFmt numFmtId="165" formatCode="yyyy-mm-dd"/>
    <numFmt numFmtId="166" formatCode="mmm d, yyyy"/>
    <numFmt numFmtId="167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0D1B2A"/>
      <sz val="14"/>
    </font>
    <font>
      <name val="Calibri"/>
      <b val="1"/>
      <color rgb="000D1B2A"/>
      <sz val="11"/>
    </font>
    <font>
      <name val="Calibri"/>
      <sz val="11"/>
    </font>
    <font>
      <name val="Calibri"/>
      <b val="1"/>
      <color rgb="00108C48"/>
    </font>
    <font>
      <name val="Calibri"/>
      <i val="1"/>
      <color rgb="00595959"/>
      <sz val="10"/>
    </font>
    <font>
      <name val="Calibri"/>
      <color rgb="00C00000"/>
    </font>
    <font>
      <i val="1"/>
      <color rgb="00595959"/>
    </font>
    <font>
      <name val="Consolas"/>
      <sz val="10"/>
    </font>
    <font>
      <b val="1"/>
      <color rgb="000276E5"/>
    </font>
    <font>
      <color rgb="00595959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DDEBF7"/>
      </patternFill>
    </fill>
  </fills>
  <borders count="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top style="thin"/>
      <bottom style="double"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164" fontId="0" fillId="2" borderId="1" pivotButton="0" quotePrefix="0" xfId="0"/>
    <xf numFmtId="0" fontId="0" fillId="2" borderId="1" pivotButton="0" quotePrefix="0" xfId="0"/>
    <xf numFmtId="0" fontId="2" fillId="3" borderId="1" applyAlignment="1" pivotButton="0" quotePrefix="0" xfId="0">
      <alignment horizontal="center" vertical="center"/>
    </xf>
    <xf numFmtId="166" fontId="3" fillId="2" borderId="1" applyAlignment="1" pivotButton="0" quotePrefix="0" xfId="0">
      <alignment horizontal="right"/>
    </xf>
    <xf numFmtId="0" fontId="3" fillId="2" borderId="1" pivotButton="0" quotePrefix="0" xfId="0"/>
    <xf numFmtId="164" fontId="3" fillId="2" borderId="1" pivotButton="0" quotePrefix="0" xfId="0"/>
    <xf numFmtId="164" fontId="2" fillId="0" borderId="1" pivotButton="0" quotePrefix="0" xfId="0"/>
    <xf numFmtId="0" fontId="3" fillId="0" borderId="1" pivotButton="0" quotePrefix="0" xfId="0"/>
    <xf numFmtId="164" fontId="3" fillId="0" borderId="1" pivotButton="0" quotePrefix="0" xfId="0"/>
    <xf numFmtId="0" fontId="4" fillId="0" borderId="1" applyAlignment="1" pivotButton="0" quotePrefix="0" xfId="0">
      <alignment horizontal="center"/>
    </xf>
    <xf numFmtId="166" fontId="3" fillId="0" borderId="1" applyAlignment="1" pivotButton="0" quotePrefix="0" xfId="0">
      <alignment horizontal="right"/>
    </xf>
    <xf numFmtId="0" fontId="2" fillId="0" borderId="2" pivotButton="0" quotePrefix="0" xfId="0"/>
    <xf numFmtId="0" fontId="0" fillId="0" borderId="2" pivotButton="0" quotePrefix="0" xfId="0"/>
    <xf numFmtId="164" fontId="2" fillId="0" borderId="2" pivotButton="0" quotePrefix="0" xfId="0"/>
    <xf numFmtId="0" fontId="5" fillId="0" borderId="0" pivotButton="0" quotePrefix="0" xfId="0"/>
    <xf numFmtId="167" fontId="3" fillId="0" borderId="1" pivotButton="0" quotePrefix="0" xfId="0"/>
    <xf numFmtId="164" fontId="6" fillId="0" borderId="1" pivotButton="0" quotePrefix="0" xfId="0"/>
    <xf numFmtId="0" fontId="7" fillId="0" borderId="0" pivotButton="0" quotePrefix="0" xfId="0"/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4" customWidth="1" min="3" max="3"/>
    <col width="26" customWidth="1" min="4" max="4"/>
    <col width="20" customWidth="1" min="5" max="5"/>
    <col width="10" customWidth="1" min="6" max="6"/>
    <col width="10" customWidth="1" min="7" max="7"/>
    <col width="10" customWidth="1" min="8" max="8"/>
    <col width="3" customWidth="1" min="9" max="9"/>
    <col width="20" customWidth="1" min="10" max="10"/>
    <col width="11" customWidth="1" min="11" max="11"/>
  </cols>
  <sheetData>
    <row r="1">
      <c r="A1" s="1" t="inlineStr">
        <is>
          <t>Brightline Trading Co. | Petty cash log, October 2026 (imprest fund)</t>
        </is>
      </c>
    </row>
    <row r="3">
      <c r="A3" s="2" t="inlineStr">
        <is>
          <t>Imprest amount</t>
        </is>
      </c>
      <c r="B3" s="3" t="n"/>
      <c r="C3" s="4" t="n">
        <v>500</v>
      </c>
    </row>
    <row r="4">
      <c r="A4" s="2" t="inlineStr">
        <is>
          <t>Custodian</t>
        </is>
      </c>
      <c r="B4" s="3" t="n"/>
      <c r="C4" s="5" t="inlineStr">
        <is>
          <t>Office manager</t>
        </is>
      </c>
    </row>
    <row r="6">
      <c r="A6" s="6" t="inlineStr">
        <is>
          <t>Date</t>
        </is>
      </c>
      <c r="B6" s="6" t="inlineStr">
        <is>
          <t>Voucher</t>
        </is>
      </c>
      <c r="C6" s="6" t="inlineStr">
        <is>
          <t>Paid to</t>
        </is>
      </c>
      <c r="D6" s="6" t="inlineStr">
        <is>
          <t>Description</t>
        </is>
      </c>
      <c r="E6" s="6" t="inlineStr">
        <is>
          <t>Category</t>
        </is>
      </c>
      <c r="F6" s="6" t="inlineStr">
        <is>
          <t>Cash in</t>
        </is>
      </c>
      <c r="G6" s="6" t="inlineStr">
        <is>
          <t>Cash out</t>
        </is>
      </c>
      <c r="H6" s="6" t="inlineStr">
        <is>
          <t>Balance</t>
        </is>
      </c>
      <c r="J6" s="6" t="inlineStr">
        <is>
          <t>Category</t>
        </is>
      </c>
      <c r="K6" s="6" t="inlineStr">
        <is>
          <t>October</t>
        </is>
      </c>
    </row>
    <row r="7">
      <c r="A7" s="7" t="n">
        <v>46296</v>
      </c>
      <c r="B7" s="8" t="inlineStr">
        <is>
          <t>B/F</t>
        </is>
      </c>
      <c r="C7" s="8" t="inlineStr"/>
      <c r="D7" s="8" t="inlineStr">
        <is>
          <t>Balance brought forward</t>
        </is>
      </c>
      <c r="E7" s="8" t="inlineStr"/>
      <c r="F7" s="9" t="n">
        <v>500</v>
      </c>
      <c r="G7" s="9" t="n"/>
      <c r="H7" s="10">
        <f>F7-G7</f>
        <v>500</v>
      </c>
      <c r="J7" s="11" t="inlineStr">
        <is>
          <t>Office Supplies</t>
        </is>
      </c>
      <c r="K7" s="12">
        <f>SUMIFS($G$7:$G$19,$E$7:$E$19,J7)-SUMIFS($F$7:$F$19,$E$7:$E$19,J7)</f>
        <v>66.35</v>
      </c>
    </row>
    <row r="8">
      <c r="A8" s="7" t="n">
        <v>46297</v>
      </c>
      <c r="B8" s="8" t="inlineStr">
        <is>
          <t>PC-101</t>
        </is>
      </c>
      <c r="C8" s="8" t="inlineStr">
        <is>
          <t>Paper &amp; Co</t>
        </is>
      </c>
      <c r="D8" s="8" t="inlineStr">
        <is>
          <t>Pens and tape</t>
        </is>
      </c>
      <c r="E8" s="8" t="inlineStr">
        <is>
          <t>Office Supplies</t>
        </is>
      </c>
      <c r="F8" s="9" t="n"/>
      <c r="G8" s="9" t="n">
        <v>23.75</v>
      </c>
      <c r="H8" s="10">
        <f>H7+F8-G8</f>
        <v>476.25</v>
      </c>
      <c r="J8" s="11" t="inlineStr">
        <is>
          <t>Postage &amp; Delivery</t>
        </is>
      </c>
      <c r="K8" s="12">
        <f>SUMIFS($G$7:$G$19,$E$7:$E$19,J8)-SUMIFS($F$7:$F$19,$E$7:$E$19,J8)</f>
        <v>54</v>
      </c>
    </row>
    <row r="9">
      <c r="A9" s="7" t="n">
        <v>46300</v>
      </c>
      <c r="B9" s="8" t="inlineStr">
        <is>
          <t>PC-102</t>
        </is>
      </c>
      <c r="C9" s="8" t="inlineStr">
        <is>
          <t>City Couriers</t>
        </is>
      </c>
      <c r="D9" s="8" t="inlineStr">
        <is>
          <t>Courier to client</t>
        </is>
      </c>
      <c r="E9" s="8" t="inlineStr">
        <is>
          <t>Postage &amp; Delivery</t>
        </is>
      </c>
      <c r="F9" s="9" t="n"/>
      <c r="G9" s="9" t="n">
        <v>18</v>
      </c>
      <c r="H9" s="10">
        <f>H8+F9-G9</f>
        <v>458.25</v>
      </c>
      <c r="J9" s="11" t="inlineStr">
        <is>
          <t>Meals</t>
        </is>
      </c>
      <c r="K9" s="12">
        <f>SUMIFS($G$7:$G$19,$E$7:$E$19,J9)-SUMIFS($F$7:$F$19,$E$7:$E$19,J9)</f>
        <v>56.3</v>
      </c>
    </row>
    <row r="10">
      <c r="A10" s="7" t="n">
        <v>46302</v>
      </c>
      <c r="B10" s="8" t="inlineStr">
        <is>
          <t>PC-103</t>
        </is>
      </c>
      <c r="C10" s="8" t="inlineStr">
        <is>
          <t>Bistro 22</t>
        </is>
      </c>
      <c r="D10" s="8" t="inlineStr">
        <is>
          <t>Client coffee</t>
        </is>
      </c>
      <c r="E10" s="8" t="inlineStr">
        <is>
          <t>Meals</t>
        </is>
      </c>
      <c r="F10" s="9" t="n"/>
      <c r="G10" s="9" t="n">
        <v>31.4</v>
      </c>
      <c r="H10" s="10">
        <f>H9+F10-G10</f>
        <v>426.85</v>
      </c>
      <c r="J10" s="11" t="inlineStr">
        <is>
          <t>Travel</t>
        </is>
      </c>
      <c r="K10" s="12">
        <f>SUMIFS($G$7:$G$19,$E$7:$E$19,J10)-SUMIFS($F$7:$F$19,$E$7:$E$19,J10)</f>
        <v>30.75</v>
      </c>
    </row>
    <row r="11">
      <c r="A11" s="7" t="n">
        <v>46304</v>
      </c>
      <c r="B11" s="8" t="inlineStr">
        <is>
          <t>PC-104</t>
        </is>
      </c>
      <c r="C11" s="8" t="inlineStr">
        <is>
          <t>Metro Taxi</t>
        </is>
      </c>
      <c r="D11" s="8" t="inlineStr">
        <is>
          <t>Taxi to bank</t>
        </is>
      </c>
      <c r="E11" s="8" t="inlineStr">
        <is>
          <t>Travel</t>
        </is>
      </c>
      <c r="F11" s="9" t="n"/>
      <c r="G11" s="9" t="n">
        <v>14.5</v>
      </c>
      <c r="H11" s="10">
        <f>H10+F11-G11</f>
        <v>412.35</v>
      </c>
      <c r="J11" s="11" t="inlineStr">
        <is>
          <t>Repairs &amp; Maint.</t>
        </is>
      </c>
      <c r="K11" s="12">
        <f>SUMIFS($G$7:$G$19,$E$7:$E$19,J11)-SUMIFS($F$7:$F$19,$E$7:$E$19,J11)</f>
        <v>47.2</v>
      </c>
    </row>
    <row r="12">
      <c r="A12" s="7" t="n">
        <v>46308</v>
      </c>
      <c r="B12" s="8" t="inlineStr">
        <is>
          <t>PC-105</t>
        </is>
      </c>
      <c r="C12" s="8" t="inlineStr">
        <is>
          <t>Hardware Hub</t>
        </is>
      </c>
      <c r="D12" s="8" t="inlineStr">
        <is>
          <t>Light bulbs</t>
        </is>
      </c>
      <c r="E12" s="8" t="inlineStr">
        <is>
          <t>Repairs &amp; Maint.</t>
        </is>
      </c>
      <c r="F12" s="9" t="n"/>
      <c r="G12" s="9" t="n">
        <v>27.85</v>
      </c>
      <c r="H12" s="10">
        <f>H11+F12-G12</f>
        <v>384.5</v>
      </c>
      <c r="J12" s="11" t="inlineStr">
        <is>
          <t>Cash Over/Short</t>
        </is>
      </c>
      <c r="K12" s="12">
        <f>SUMIFS($G$7:$G$19,$E$7:$E$19,J12)-SUMIFS($F$7:$F$19,$E$7:$E$19,J12)</f>
        <v>0.5</v>
      </c>
    </row>
    <row r="13">
      <c r="A13" s="7" t="n">
        <v>46310</v>
      </c>
      <c r="B13" s="8" t="inlineStr">
        <is>
          <t>PC-106</t>
        </is>
      </c>
      <c r="C13" s="8" t="inlineStr">
        <is>
          <t>Post Office</t>
        </is>
      </c>
      <c r="D13" s="8" t="inlineStr">
        <is>
          <t>Stamps</t>
        </is>
      </c>
      <c r="E13" s="8" t="inlineStr">
        <is>
          <t>Postage &amp; Delivery</t>
        </is>
      </c>
      <c r="F13" s="9" t="n"/>
      <c r="G13" s="9" t="n">
        <v>36</v>
      </c>
      <c r="H13" s="10">
        <f>H12+F13-G13</f>
        <v>348.5</v>
      </c>
      <c r="J13" s="2" t="inlineStr">
        <is>
          <t>Total paid out</t>
        </is>
      </c>
      <c r="K13" s="10">
        <f>SUM(K7:K12)</f>
        <v>255.1</v>
      </c>
    </row>
    <row r="14">
      <c r="A14" s="7" t="n">
        <v>46314</v>
      </c>
      <c r="B14" s="8" t="inlineStr">
        <is>
          <t>PC-107</t>
        </is>
      </c>
      <c r="C14" s="8" t="inlineStr">
        <is>
          <t>Paper &amp; Co</t>
        </is>
      </c>
      <c r="D14" s="8" t="inlineStr">
        <is>
          <t>Printer ink</t>
        </is>
      </c>
      <c r="E14" s="8" t="inlineStr">
        <is>
          <t>Office Supplies</t>
        </is>
      </c>
      <c r="F14" s="9" t="n"/>
      <c r="G14" s="9" t="n">
        <v>42.6</v>
      </c>
      <c r="H14" s="10">
        <f>H13+F14-G14</f>
        <v>305.9</v>
      </c>
    </row>
    <row r="15">
      <c r="A15" s="7" t="n">
        <v>46316</v>
      </c>
      <c r="B15" s="8" t="inlineStr">
        <is>
          <t>PC-108</t>
        </is>
      </c>
      <c r="C15" s="8" t="inlineStr">
        <is>
          <t>Metro Taxi</t>
        </is>
      </c>
      <c r="D15" s="8" t="inlineStr">
        <is>
          <t>Taxi to client</t>
        </is>
      </c>
      <c r="E15" s="8" t="inlineStr">
        <is>
          <t>Travel</t>
        </is>
      </c>
      <c r="F15" s="9" t="n"/>
      <c r="G15" s="9" t="n">
        <v>16.25</v>
      </c>
      <c r="H15" s="10">
        <f>H14+F15-G15</f>
        <v>289.65</v>
      </c>
      <c r="J15" s="2" t="inlineStr">
        <is>
          <t>Log = cash count</t>
        </is>
      </c>
      <c r="K15" s="13" t="str">
        <f>IF(ROUND(H18-Reconciliation!C17,2)=0,"Ties","Check")</f>
        <v>Ties</v>
      </c>
    </row>
    <row r="16">
      <c r="A16" s="7" t="n">
        <v>46321</v>
      </c>
      <c r="B16" s="8" t="inlineStr">
        <is>
          <t>PC-109</t>
        </is>
      </c>
      <c r="C16" s="8" t="inlineStr">
        <is>
          <t>Bistro 22</t>
        </is>
      </c>
      <c r="D16" s="8" t="inlineStr">
        <is>
          <t>Team snacks</t>
        </is>
      </c>
      <c r="E16" s="8" t="inlineStr">
        <is>
          <t>Meals</t>
        </is>
      </c>
      <c r="F16" s="9" t="n"/>
      <c r="G16" s="9" t="n">
        <v>24.9</v>
      </c>
      <c r="H16" s="10">
        <f>H15+F16-G16</f>
        <v>264.75</v>
      </c>
      <c r="J16" s="2" t="inlineStr">
        <is>
          <t>Ending = imprest</t>
        </is>
      </c>
      <c r="K16" s="13" t="str">
        <f>IF(ROUND(H19-C3,2)=0,"Ties","Check")</f>
        <v>Ties</v>
      </c>
    </row>
    <row r="17">
      <c r="A17" s="7" t="n">
        <v>46323</v>
      </c>
      <c r="B17" s="8" t="inlineStr">
        <is>
          <t>PC-110</t>
        </is>
      </c>
      <c r="C17" s="8" t="inlineStr">
        <is>
          <t>CleanCo</t>
        </is>
      </c>
      <c r="D17" s="8" t="inlineStr">
        <is>
          <t>Cleaning supplies</t>
        </is>
      </c>
      <c r="E17" s="8" t="inlineStr">
        <is>
          <t>Repairs &amp; Maint.</t>
        </is>
      </c>
      <c r="F17" s="9" t="n"/>
      <c r="G17" s="9" t="n">
        <v>19.35</v>
      </c>
      <c r="H17" s="10">
        <f>H16+F17-G17</f>
        <v>245.4</v>
      </c>
    </row>
    <row r="18">
      <c r="A18" s="14" t="n">
        <v>46325</v>
      </c>
      <c r="B18" s="11" t="inlineStr">
        <is>
          <t>COUNT</t>
        </is>
      </c>
      <c r="C18" s="11" t="n"/>
      <c r="D18" s="11" t="inlineStr">
        <is>
          <t>Count difference</t>
        </is>
      </c>
      <c r="E18" s="11" t="inlineStr">
        <is>
          <t>Cash Over/Short</t>
        </is>
      </c>
      <c r="F18" s="12">
        <f>MAX(0,Reconciliation!C21)</f>
        <v>0</v>
      </c>
      <c r="G18" s="12">
        <f>MAX(0,-Reconciliation!C21)</f>
        <v>0.5</v>
      </c>
      <c r="H18" s="10">
        <f>H17+F18-G18</f>
        <v>244.9</v>
      </c>
    </row>
    <row r="19">
      <c r="A19" s="14" t="n">
        <v>46325</v>
      </c>
      <c r="B19" s="11" t="inlineStr">
        <is>
          <t>CHK 2045</t>
        </is>
      </c>
      <c r="C19" s="11" t="inlineStr">
        <is>
          <t>Bank account</t>
        </is>
      </c>
      <c r="D19" s="11" t="inlineStr">
        <is>
          <t>Replenishment check</t>
        </is>
      </c>
      <c r="E19" s="11" t="n"/>
      <c r="F19" s="12">
        <f>Reconciliation!C22</f>
        <v>255.1</v>
      </c>
      <c r="G19" s="12" t="n"/>
      <c r="H19" s="10">
        <f>H18+F19-G19</f>
        <v>500</v>
      </c>
    </row>
    <row r="20">
      <c r="A20" s="15" t="inlineStr">
        <is>
          <t>Total</t>
        </is>
      </c>
      <c r="B20" s="16" t="n"/>
      <c r="C20" s="16" t="n"/>
      <c r="D20" s="16" t="n"/>
      <c r="E20" s="16" t="n"/>
      <c r="F20" s="17">
        <f>SUM(F7:F19)</f>
        <v>755.1</v>
      </c>
      <c r="G20" s="17">
        <f>SUM(G7:G19)</f>
        <v>255.1</v>
      </c>
      <c r="H20" s="16" t="n"/>
    </row>
    <row r="22">
      <c r="A22" s="18" t="inlineStr">
        <is>
          <t>Yellow cells are inputs: one row per petty cash voucher, with the receipt attached to the voucher.</t>
        </is>
      </c>
    </row>
    <row r="23">
      <c r="A23" s="18" t="inlineStr">
        <is>
          <t>Rows 18 and 19 come from the Reconciliation sheet: the count difference, then the replenishment check that tops the fund back up to the imprest amount.</t>
        </is>
      </c>
    </row>
  </sheetData>
  <dataValidations count="1">
    <dataValidation sqref="E8:E19" showDropDown="0" showInputMessage="0" showErrorMessage="0" allowBlank="1" type="list">
      <formula1>$J$7:$J$12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12" customWidth="1" min="3" max="3"/>
    <col width="3" customWidth="1" min="4" max="4"/>
    <col width="34" customWidth="1" min="5" max="5"/>
    <col width="12" customWidth="1" min="6" max="6"/>
    <col width="12" customWidth="1" min="7" max="7"/>
  </cols>
  <sheetData>
    <row r="1">
      <c r="A1" s="1" t="inlineStr">
        <is>
          <t>Petty cash count and reconciliation, Oct 30, 2026</t>
        </is>
      </c>
    </row>
    <row r="3">
      <c r="A3" s="6" t="inlineStr">
        <is>
          <t>Denomination</t>
        </is>
      </c>
      <c r="B3" s="6" t="inlineStr">
        <is>
          <t>Count</t>
        </is>
      </c>
      <c r="C3" s="6" t="inlineStr">
        <is>
          <t>Amount</t>
        </is>
      </c>
      <c r="E3" s="6" t="inlineStr">
        <is>
          <t>Replenishment entry, Oct 30, 2026</t>
        </is>
      </c>
      <c r="F3" s="6" t="inlineStr">
        <is>
          <t>Debit</t>
        </is>
      </c>
      <c r="G3" s="6" t="inlineStr">
        <is>
          <t>Credit</t>
        </is>
      </c>
    </row>
    <row r="4">
      <c r="A4" s="19" t="n">
        <v>100</v>
      </c>
      <c r="B4" s="8" t="n">
        <v>1</v>
      </c>
      <c r="C4" s="12">
        <f>A4*B4</f>
        <v>100</v>
      </c>
      <c r="E4" s="11" t="inlineStr">
        <is>
          <t>Office Supplies expense</t>
        </is>
      </c>
      <c r="F4" s="12">
        <f>'Petty Cash'!K7</f>
        <v>66.35</v>
      </c>
      <c r="G4" s="12" t="n"/>
    </row>
    <row r="5">
      <c r="A5" s="19" t="n">
        <v>50</v>
      </c>
      <c r="B5" s="8" t="n">
        <v>1</v>
      </c>
      <c r="C5" s="12">
        <f>A5*B5</f>
        <v>50</v>
      </c>
      <c r="E5" s="11" t="inlineStr">
        <is>
          <t>Postage &amp; Delivery expense</t>
        </is>
      </c>
      <c r="F5" s="12">
        <f>'Petty Cash'!K8</f>
        <v>54</v>
      </c>
      <c r="G5" s="12" t="n"/>
    </row>
    <row r="6">
      <c r="A6" s="19" t="n">
        <v>20</v>
      </c>
      <c r="B6" s="8" t="n">
        <v>3</v>
      </c>
      <c r="C6" s="12">
        <f>A6*B6</f>
        <v>60</v>
      </c>
      <c r="E6" s="11" t="inlineStr">
        <is>
          <t>Meals expense</t>
        </is>
      </c>
      <c r="F6" s="12">
        <f>'Petty Cash'!K9</f>
        <v>56.3</v>
      </c>
      <c r="G6" s="12" t="n"/>
    </row>
    <row r="7">
      <c r="A7" s="19" t="n">
        <v>10</v>
      </c>
      <c r="B7" s="8" t="n">
        <v>2</v>
      </c>
      <c r="C7" s="12">
        <f>A7*B7</f>
        <v>20</v>
      </c>
      <c r="E7" s="11" t="inlineStr">
        <is>
          <t>Travel expense</t>
        </is>
      </c>
      <c r="F7" s="12">
        <f>'Petty Cash'!K10</f>
        <v>30.75</v>
      </c>
      <c r="G7" s="12" t="n"/>
    </row>
    <row r="8">
      <c r="A8" s="19" t="n">
        <v>5</v>
      </c>
      <c r="B8" s="8" t="n">
        <v>2</v>
      </c>
      <c r="C8" s="12">
        <f>A8*B8</f>
        <v>10</v>
      </c>
      <c r="E8" s="11" t="inlineStr">
        <is>
          <t>Repairs &amp; Maintenance expense</t>
        </is>
      </c>
      <c r="F8" s="12">
        <f>'Petty Cash'!K11</f>
        <v>47.2</v>
      </c>
      <c r="G8" s="12" t="n"/>
    </row>
    <row r="9">
      <c r="A9" s="19" t="n">
        <v>1</v>
      </c>
      <c r="B9" s="8" t="n">
        <v>4</v>
      </c>
      <c r="C9" s="12">
        <f>A9*B9</f>
        <v>4</v>
      </c>
      <c r="E9" s="11" t="inlineStr">
        <is>
          <t>Cash Over and Short</t>
        </is>
      </c>
      <c r="F9" s="12">
        <f>MAX(0,-C21)</f>
        <v>0.5</v>
      </c>
      <c r="G9" s="12">
        <f>MAX(0,C21)</f>
        <v>0</v>
      </c>
    </row>
    <row r="10">
      <c r="A10" s="19" t="n">
        <v>0.25</v>
      </c>
      <c r="B10" s="8" t="n">
        <v>3</v>
      </c>
      <c r="C10" s="12">
        <f>A10*B10</f>
        <v>0.75</v>
      </c>
      <c r="E10" s="11" t="inlineStr">
        <is>
          <t xml:space="preserve">      Cash in Bank</t>
        </is>
      </c>
      <c r="F10" s="12" t="n"/>
      <c r="G10" s="12">
        <f>C22</f>
        <v>255.1</v>
      </c>
    </row>
    <row r="11">
      <c r="A11" s="19" t="n">
        <v>0.1</v>
      </c>
      <c r="B11" s="8" t="n">
        <v>1</v>
      </c>
      <c r="C11" s="12">
        <f>A11*B11</f>
        <v>0.1</v>
      </c>
      <c r="E11" s="15" t="inlineStr">
        <is>
          <t>Total</t>
        </is>
      </c>
      <c r="F11" s="17">
        <f>SUM(F4:F10)</f>
        <v>255.1</v>
      </c>
      <c r="G11" s="17">
        <f>SUM(G4:G10)</f>
        <v>255.1</v>
      </c>
    </row>
    <row r="12">
      <c r="A12" s="19" t="n">
        <v>0.05</v>
      </c>
      <c r="B12" s="8" t="n">
        <v>1</v>
      </c>
      <c r="C12" s="12">
        <f>A12*B12</f>
        <v>0.05</v>
      </c>
    </row>
    <row r="13">
      <c r="A13" s="19" t="n">
        <v>0.01</v>
      </c>
      <c r="B13" s="8" t="n">
        <v>0</v>
      </c>
      <c r="C13" s="12">
        <f>A13*B13</f>
        <v>0</v>
      </c>
      <c r="E13" s="2" t="inlineStr">
        <is>
          <t>Debits = credits</t>
        </is>
      </c>
      <c r="G13" s="13" t="str">
        <f>IF(ROUND(F11-G11,2)=0,"Balanced","Check")</f>
        <v>Balanced</v>
      </c>
    </row>
    <row r="14">
      <c r="A14" s="15" t="inlineStr">
        <is>
          <t>Cash counted</t>
        </is>
      </c>
      <c r="B14" s="16" t="n"/>
      <c r="C14" s="17">
        <f>SUM(C4:C13)</f>
        <v>244.9</v>
      </c>
    </row>
    <row r="15">
      <c r="E15" s="18" t="inlineStr">
        <is>
          <t>Memo: replenish petty cash fund; vouchers PC-101 to PC-110.</t>
        </is>
      </c>
    </row>
    <row r="16">
      <c r="A16" s="6" t="inlineStr">
        <is>
          <t>Reconciliation</t>
        </is>
      </c>
      <c r="B16" s="6" t="inlineStr"/>
      <c r="C16" s="6" t="inlineStr">
        <is>
          <t>Amount</t>
        </is>
      </c>
      <c r="E16" s="18" t="inlineStr">
        <is>
          <t>The Petty Cash account is not debited: its balance stays at the imprest amount.</t>
        </is>
      </c>
    </row>
    <row r="17">
      <c r="A17" s="11" t="inlineStr">
        <is>
          <t>Cash on hand (counted)</t>
        </is>
      </c>
      <c r="B17" s="11" t="n"/>
      <c r="C17" s="12">
        <f>C14</f>
        <v>244.9</v>
      </c>
    </row>
    <row r="18">
      <c r="A18" s="11" t="inlineStr">
        <is>
          <t>Imprest amount</t>
        </is>
      </c>
      <c r="B18" s="11" t="n"/>
      <c r="C18" s="12">
        <f>'Petty Cash'!C3</f>
        <v>500</v>
      </c>
    </row>
    <row r="19">
      <c r="A19" s="11" t="inlineStr">
        <is>
          <t>Vouchers paid out</t>
        </is>
      </c>
      <c r="B19" s="11" t="n"/>
      <c r="C19" s="12">
        <f>SUM('Petty Cash'!G8:G17)</f>
        <v>254.6</v>
      </c>
    </row>
    <row r="20">
      <c r="A20" s="11" t="inlineStr">
        <is>
          <t>Cash + vouchers</t>
        </is>
      </c>
      <c r="B20" s="11" t="n"/>
      <c r="C20" s="12">
        <f>C17+C19</f>
        <v>499.5</v>
      </c>
    </row>
    <row r="21">
      <c r="A21" s="11" t="inlineStr">
        <is>
          <t>Over (short)</t>
        </is>
      </c>
      <c r="B21" s="11" t="n"/>
      <c r="C21" s="20">
        <f>ROUND(C20-C18,2)</f>
        <v>-0.5</v>
      </c>
    </row>
    <row r="22">
      <c r="A22" s="2" t="inlineStr">
        <is>
          <t>Replenishment needed</t>
        </is>
      </c>
      <c r="B22" s="11" t="n"/>
      <c r="C22" s="10">
        <f>C18-C17</f>
        <v>255.1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56" customWidth="1" min="3" max="3"/>
  </cols>
  <sheetData>
    <row r="1">
      <c r="A1" s="1" t="inlineStr">
        <is>
          <t>OneXcel Studio | Petty Cash Log and Reconciliation</t>
        </is>
      </c>
    </row>
    <row r="2">
      <c r="A2" s="21" t="inlineStr">
        <is>
          <t>Works in Excel 2010 and later, Microsoft 365 and Excel for the web. Yellow cells are inputs.</t>
        </is>
      </c>
    </row>
    <row r="4">
      <c r="A4" s="22" t="inlineStr">
        <is>
          <t>Cell</t>
        </is>
      </c>
      <c r="B4" s="22" t="inlineStr">
        <is>
          <t>Formula</t>
        </is>
      </c>
      <c r="C4" s="22" t="inlineStr">
        <is>
          <t>What it does</t>
        </is>
      </c>
    </row>
    <row r="5">
      <c r="A5" s="23" t="inlineStr">
        <is>
          <t>Petty Cash!H8</t>
        </is>
      </c>
      <c r="B5" s="24" t="inlineStr">
        <is>
          <t>=H7+F8-G8</t>
        </is>
      </c>
      <c r="C5" s="23" t="inlineStr">
        <is>
          <t>Running balance: previous balance plus cash in minus cash out.</t>
        </is>
      </c>
    </row>
    <row r="6">
      <c r="A6" s="23" t="inlineStr">
        <is>
          <t>Petty Cash!K7</t>
        </is>
      </c>
      <c r="B6" s="24" t="inlineStr">
        <is>
          <t>=SUMIFS(Cash out,Category,J7)-SUMIFS(Cash in,Category,J7)</t>
        </is>
      </c>
      <c r="C6" s="23" t="inlineStr">
        <is>
          <t>Spending per category for the replenishment entry.</t>
        </is>
      </c>
    </row>
    <row r="7">
      <c r="A7" s="23" t="inlineStr">
        <is>
          <t>Reconciliation!C14</t>
        </is>
      </c>
      <c r="B7" s="24" t="inlineStr">
        <is>
          <t>=SUM(C4:C13)</t>
        </is>
      </c>
      <c r="C7" s="23" t="inlineStr">
        <is>
          <t>Cash counted, from the denomination count.</t>
        </is>
      </c>
    </row>
    <row r="8">
      <c r="A8" s="23" t="inlineStr">
        <is>
          <t>Reconciliation!C21</t>
        </is>
      </c>
      <c r="B8" s="24" t="inlineStr">
        <is>
          <t>=ROUND(C20-C18,2)</t>
        </is>
      </c>
      <c r="C8" s="23" t="inlineStr">
        <is>
          <t>Cash + vouchers - imprest amount. Negative = short, positive = over.</t>
        </is>
      </c>
    </row>
    <row r="9">
      <c r="A9" s="23" t="inlineStr">
        <is>
          <t>Reconciliation!C22</t>
        </is>
      </c>
      <c r="B9" s="24" t="inlineStr">
        <is>
          <t>=C18-C17</t>
        </is>
      </c>
      <c r="C9" s="23" t="inlineStr">
        <is>
          <t>Replenishment = imprest amount - cash on hand (vouchers + shortage).</t>
        </is>
      </c>
    </row>
    <row r="10">
      <c r="A10" s="23" t="inlineStr">
        <is>
          <t>Petty Cash!G18 / F18</t>
        </is>
      </c>
      <c r="B10" s="24" t="inlineStr">
        <is>
          <t>=MAX(0,-Reconciliation!C21) / =MAX(0,Reconciliation!C21)</t>
        </is>
      </c>
      <c r="C10" s="23" t="inlineStr">
        <is>
          <t>Posts the shortage (or overage) to the log so the log agrees with the count.</t>
        </is>
      </c>
    </row>
    <row r="11">
      <c r="A11" s="23" t="inlineStr">
        <is>
          <t>Reconciliation!F4:G10</t>
        </is>
      </c>
      <c r="B11" s="23" t="inlineStr">
        <is>
          <t>links to the category totals</t>
        </is>
      </c>
      <c r="C11" s="23" t="inlineStr">
        <is>
          <t>Replenishment journal entry: debit expenses and Cash Over and Short, credit Cash in Bank.</t>
        </is>
      </c>
    </row>
    <row r="12">
      <c r="A12" s="23" t="inlineStr">
        <is>
          <t>Reconciliation!G13</t>
        </is>
      </c>
      <c r="B12" s="24" t="inlineStr">
        <is>
          <t>=IF(ROUND(F11-G11,2)=0,"Balanced","Check")</t>
        </is>
      </c>
      <c r="C12" s="23" t="inlineStr">
        <is>
          <t>Check: the entry balances.</t>
        </is>
      </c>
    </row>
    <row r="13">
      <c r="A13" s="23" t="inlineStr">
        <is>
          <t>Petty Cash!K15:K16</t>
        </is>
      </c>
      <c r="B13" s="23" t="inlineStr">
        <is>
          <t>Ties checks</t>
        </is>
      </c>
      <c r="C13" s="23" t="inlineStr">
        <is>
          <t>The log agrees with the cash count, and the fund is back to the imprest amount after replenishment.</t>
        </is>
      </c>
    </row>
    <row r="15">
      <c r="A15" s="25" t="inlineStr">
        <is>
          <t>Try it: on the Reconciliation sheet, change the count of $1 bills in B9 from 4 to 3. The shortage becomes 1.50, the replenishment 256.10, the entry still balances and the fund still ends at 500.00.</t>
        </is>
      </c>
    </row>
    <row r="16">
      <c r="A16" s="26" t="inlineStr">
        <is>
          <t>Amounts are in dollars. Change the denominations to your currency if needed.</t>
        </is>
      </c>
    </row>
    <row r="18">
      <c r="A18" t="inlineStr">
        <is>
          <t>More free tutorials: https://onexcelstudio.com/excel-tutorials/</t>
        </is>
      </c>
    </row>
    <row r="19">
      <c r="A19" t="inlineStr">
        <is>
          <t>Templates: https://onexcelstudio.com/excel-templates/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2026-10-11T20:39:08Z</dcterms:created>
  <dcterms:modified xmlns:dcterms="http://purl.org/dc/terms/" xmlns:xsi="http://www.w3.org/2001/XMLSchema-instance" xsi:type="dcterms:W3CDTF">2026-10-11T20:39:08Z</dcterms:modified>
</cp:coreProperties>
</file>