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ject" sheetId="1" state="visible" r:id="rId1"/>
    <sheet xmlns:r="http://schemas.openxmlformats.org/officeDocument/2006/relationships" name="Dated" sheetId="2" state="visible" r:id="rId2"/>
    <sheet xmlns:r="http://schemas.openxmlformats.org/officeDocument/2006/relationships" name="How It Work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0%"/>
    <numFmt numFmtId="165" formatCode="#,##0.00;(#,##0.00);&quot;-&quot;"/>
    <numFmt numFmtId="166" formatCode="0.0000"/>
    <numFmt numFmtId="167" formatCode="yyyy-mm-dd"/>
    <numFmt numFmtId="168" formatCode="mmm d, yyyy"/>
  </numFmts>
  <fonts count="11">
    <font>
      <name val="Calibri"/>
      <family val="2"/>
      <color theme="1"/>
      <sz val="11"/>
      <scheme val="minor"/>
    </font>
    <font>
      <name val="Calibri"/>
      <b val="1"/>
      <color rgb="000D1B2A"/>
      <sz val="14"/>
    </font>
    <font>
      <name val="Calibri"/>
      <b val="1"/>
      <color rgb="000D1B2A"/>
      <sz val="11"/>
    </font>
    <font>
      <name val="Calibri"/>
      <sz val="11"/>
    </font>
    <font>
      <name val="Calibri"/>
      <b val="1"/>
      <color rgb="00C00000"/>
    </font>
    <font>
      <name val="Calibri"/>
      <b val="1"/>
      <color rgb="00108C48"/>
    </font>
    <font>
      <name val="Calibri"/>
      <i val="1"/>
      <color rgb="00595959"/>
      <sz val="10"/>
    </font>
    <font>
      <i val="1"/>
      <color rgb="00595959"/>
    </font>
    <font>
      <name val="Consolas"/>
      <sz val="10"/>
    </font>
    <font>
      <b val="1"/>
      <color rgb="000276E5"/>
    </font>
    <font>
      <color rgb="00595959"/>
    </font>
  </fonts>
  <fills count="4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pivotButton="0" quotePrefix="0" xfId="0"/>
    <xf numFmtId="0" fontId="2" fillId="0" borderId="1" pivotButton="0" quotePrefix="0" xfId="0"/>
    <xf numFmtId="0" fontId="0" fillId="0" borderId="1" pivotButton="0" quotePrefix="0" xfId="0"/>
    <xf numFmtId="164" fontId="0" fillId="2" borderId="1" pivotButton="0" quotePrefix="0" xfId="0"/>
    <xf numFmtId="0" fontId="2" fillId="3" borderId="1" pivotButton="0" quotePrefix="0" xfId="0"/>
    <xf numFmtId="0" fontId="2" fillId="3" borderId="1" applyAlignment="1" pivotButton="0" quotePrefix="0" xfId="0">
      <alignment horizontal="center"/>
    </xf>
    <xf numFmtId="165" fontId="3" fillId="2" borderId="1" pivotButton="0" quotePrefix="0" xfId="0"/>
    <xf numFmtId="165" fontId="3" fillId="0" borderId="1" pivotButton="0" quotePrefix="0" xfId="0"/>
    <xf numFmtId="166" fontId="3" fillId="0" borderId="1" pivotButton="0" quotePrefix="0" xfId="0"/>
    <xf numFmtId="0" fontId="2" fillId="3" borderId="1" applyAlignment="1" pivotButton="0" quotePrefix="0" xfId="0">
      <alignment horizontal="center" vertical="center"/>
    </xf>
    <xf numFmtId="0" fontId="3" fillId="0" borderId="1" pivotButton="0" quotePrefix="0" xfId="0"/>
    <xf numFmtId="165" fontId="2" fillId="0" borderId="1" applyAlignment="1" pivotButton="0" quotePrefix="0" xfId="0">
      <alignment horizontal="right"/>
    </xf>
    <xf numFmtId="165" fontId="3" fillId="0" borderId="1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10" fontId="2" fillId="0" borderId="1" applyAlignment="1" pivotButton="0" quotePrefix="0" xfId="0">
      <alignment horizontal="right"/>
    </xf>
    <xf numFmtId="2" fontId="3" fillId="0" borderId="1" applyAlignment="1" pivotButton="0" quotePrefix="0" xfId="0">
      <alignment horizontal="right"/>
    </xf>
    <xf numFmtId="0" fontId="5" fillId="0" borderId="1" applyAlignment="1" pivotButton="0" quotePrefix="0" xfId="0">
      <alignment horizontal="right"/>
    </xf>
    <xf numFmtId="0" fontId="6" fillId="0" borderId="0" pivotButton="0" quotePrefix="0" xfId="0"/>
    <xf numFmtId="168" fontId="3" fillId="2" borderId="1" pivotButton="0" quotePrefix="0" xfId="0"/>
    <xf numFmtId="2" fontId="3" fillId="0" borderId="1" pivotButton="0" quotePrefix="0" xfId="0"/>
    <xf numFmtId="165" fontId="2" fillId="0" borderId="1" pivotButton="0" quotePrefix="0" xfId="0"/>
    <xf numFmtId="10" fontId="2" fillId="0" borderId="1" pivotButton="0" quotePrefix="0" xfId="0"/>
    <xf numFmtId="10" fontId="3" fillId="0" borderId="1" pivotButton="0" quotePrefix="0" xfId="0"/>
    <xf numFmtId="0" fontId="7" fillId="0" borderId="0" pivotButton="0" quotePrefix="0" xfId="0"/>
    <xf numFmtId="0" fontId="2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8" fillId="0" borderId="1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selection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>
      <c r="A1" s="1" t="inlineStr">
        <is>
          <t>Brightline Trading Co. | Delivery van investment: NPV, IRR and payback</t>
        </is>
      </c>
    </row>
    <row r="3">
      <c r="A3" s="2" t="inlineStr">
        <is>
          <t>Discount rate (hurdle rate)</t>
        </is>
      </c>
      <c r="B3" s="3" t="n"/>
      <c r="C3" s="4" t="n">
        <v>0.1</v>
      </c>
    </row>
    <row r="5">
      <c r="A5" s="5" t="inlineStr">
        <is>
          <t>Year</t>
        </is>
      </c>
      <c r="B5" s="6" t="n">
        <v>0</v>
      </c>
      <c r="C5" s="6" t="n">
        <v>1</v>
      </c>
      <c r="D5" s="6" t="n">
        <v>2</v>
      </c>
      <c r="E5" s="6" t="n">
        <v>3</v>
      </c>
      <c r="F5" s="6" t="n">
        <v>4</v>
      </c>
      <c r="G5" s="6" t="n">
        <v>5</v>
      </c>
    </row>
    <row r="6">
      <c r="A6" s="2" t="inlineStr">
        <is>
          <t>Cash flow</t>
        </is>
      </c>
      <c r="B6" s="7" t="n">
        <v>-50000</v>
      </c>
      <c r="C6" s="7" t="n">
        <v>12000</v>
      </c>
      <c r="D6" s="7" t="n">
        <v>14000</v>
      </c>
      <c r="E6" s="7" t="n">
        <v>15000</v>
      </c>
      <c r="F6" s="7" t="n">
        <v>15000</v>
      </c>
      <c r="G6" s="7" t="n">
        <v>13000</v>
      </c>
    </row>
    <row r="7">
      <c r="A7" s="2" t="inlineStr">
        <is>
          <t>Cumulative cash flow</t>
        </is>
      </c>
      <c r="B7" s="8">
        <f>SUM($B$6:B6)</f>
        <v>-50000</v>
      </c>
      <c r="C7" s="8">
        <f>SUM($B$6:C6)</f>
        <v>-38000</v>
      </c>
      <c r="D7" s="8">
        <f>SUM($B$6:D6)</f>
        <v>-24000</v>
      </c>
      <c r="E7" s="8">
        <f>SUM($B$6:E6)</f>
        <v>-9000</v>
      </c>
      <c r="F7" s="8">
        <f>SUM($B$6:F6)</f>
        <v>6000</v>
      </c>
      <c r="G7" s="8">
        <f>SUM($B$6:G6)</f>
        <v>19000</v>
      </c>
    </row>
    <row r="8">
      <c r="A8" s="2" t="inlineStr">
        <is>
          <t>Discount factor</t>
        </is>
      </c>
      <c r="B8" s="9">
        <f>1/(1+$C$3)^B5</f>
        <v>1</v>
      </c>
      <c r="C8" s="9">
        <f>1/(1+$C$3)^C5</f>
        <v>0.909090909090909</v>
      </c>
      <c r="D8" s="9">
        <f>1/(1+$C$3)^D5</f>
        <v>0.826446280991735</v>
      </c>
      <c r="E8" s="9">
        <f>1/(1+$C$3)^E5</f>
        <v>0.751314800901578</v>
      </c>
      <c r="F8" s="9">
        <f>1/(1+$C$3)^F5</f>
        <v>0.683013455365071</v>
      </c>
      <c r="G8" s="9">
        <f>1/(1+$C$3)^G5</f>
        <v>0.620921323059155</v>
      </c>
    </row>
    <row r="9">
      <c r="A9" s="2" t="inlineStr">
        <is>
          <t>Discounted cash flow</t>
        </is>
      </c>
      <c r="B9" s="8">
        <f>B6*B8</f>
        <v>-50000</v>
      </c>
      <c r="C9" s="8">
        <f>C6*C8</f>
        <v>10909.0909090909</v>
      </c>
      <c r="D9" s="8">
        <f>D6*D8</f>
        <v>11570.2479338843</v>
      </c>
      <c r="E9" s="8">
        <f>E6*E8</f>
        <v>11269.7220135237</v>
      </c>
      <c r="F9" s="8">
        <f>F6*F8</f>
        <v>10245.2018304761</v>
      </c>
      <c r="G9" s="8">
        <f>G6*G8</f>
        <v>8071.97719976901</v>
      </c>
    </row>
    <row r="10">
      <c r="A10" s="2" t="inlineStr">
        <is>
          <t>Cumulative discounted</t>
        </is>
      </c>
      <c r="B10" s="8">
        <f>SUM($B$9:B9)</f>
        <v>-50000</v>
      </c>
      <c r="C10" s="8">
        <f>SUM($B$9:C9)</f>
        <v>-39090.9090909091</v>
      </c>
      <c r="D10" s="8">
        <f>SUM($B$9:D9)</f>
        <v>-27520.6611570248</v>
      </c>
      <c r="E10" s="8">
        <f>SUM($B$9:E9)</f>
        <v>-16250.9391435011</v>
      </c>
      <c r="F10" s="8">
        <f>SUM($B$9:F9)</f>
        <v>-6005.73731302507</v>
      </c>
      <c r="G10" s="8">
        <f>SUM($B$9:G9)</f>
        <v>2066.23988674394</v>
      </c>
    </row>
    <row r="11">
      <c r="A11" s="10" t="inlineStr">
        <is>
          <t>Result</t>
        </is>
      </c>
      <c r="B11" s="10" t="inlineStr"/>
      <c r="C11" s="10" t="inlineStr">
        <is>
          <t>Value</t>
        </is>
      </c>
    </row>
    <row r="12">
      <c r="A12" s="2" t="inlineStr">
        <is>
          <t>NPV</t>
        </is>
      </c>
      <c r="B12" s="11" t="n"/>
      <c r="C12" s="12">
        <f>NPV(C3,C6:G6)+B6</f>
        <v>2066.23988674393</v>
      </c>
    </row>
    <row r="13">
      <c r="A13" s="11" t="inlineStr">
        <is>
          <t>NPV check (sum of discounted cash flows)</t>
        </is>
      </c>
      <c r="B13" s="11" t="n"/>
      <c r="C13" s="13">
        <f>SUM(B9:G9)</f>
        <v>2066.23988674394</v>
      </c>
    </row>
    <row r="14">
      <c r="A14" s="11" t="inlineStr">
        <is>
          <t>Common mistake: =NPV(C3,B6:G6)</t>
        </is>
      </c>
      <c r="B14" s="11" t="n"/>
      <c r="C14" s="14">
        <f>NPV(C3,B6:G6)</f>
        <v>1878.39989703995</v>
      </c>
    </row>
    <row r="15">
      <c r="A15" s="2" t="inlineStr">
        <is>
          <t>IRR</t>
        </is>
      </c>
      <c r="B15" s="11" t="n"/>
      <c r="C15" s="15">
        <f>IRR(B6:G6)</f>
        <v>0.115727478765211</v>
      </c>
    </row>
    <row r="16">
      <c r="A16" s="11" t="inlineStr">
        <is>
          <t>NPV at the IRR (should be 0)</t>
        </is>
      </c>
      <c r="B16" s="11" t="n"/>
      <c r="C16" s="13">
        <f>ROUND(NPV(C15,C6:G6)+B6,2)</f>
        <v>0</v>
      </c>
    </row>
    <row r="17">
      <c r="A17" s="11" t="inlineStr">
        <is>
          <t>Payback period (years)</t>
        </is>
      </c>
      <c r="B17" s="11" t="n"/>
      <c r="C17" s="16">
        <f>IF(G7&lt;0,"Not recovered",COUNTIF(C7:G7,"&lt;0")+(-INDEX(B7:G7,COUNTIF(C7:G7,"&lt;0")+1))/INDEX(B6:G6,COUNTIF(C7:G7,"&lt;0")+2))</f>
        <v>3.6</v>
      </c>
    </row>
    <row r="18">
      <c r="A18" s="11" t="inlineStr">
        <is>
          <t>Discounted payback (years)</t>
        </is>
      </c>
      <c r="B18" s="11" t="n"/>
      <c r="C18" s="16">
        <f>IF(G10&lt;0,"Not recovered",COUNTIF(C10:G10,"&lt;0")+(-INDEX(B10:G10,COUNTIF(C10:G10,"&lt;0")+1))/INDEX(B9:G9,COUNTIF(C10:G10,"&lt;0")+2))</f>
        <v>4.74402307692308</v>
      </c>
    </row>
    <row r="19">
      <c r="A19" s="11" t="inlineStr">
        <is>
          <t>Decision</t>
        </is>
      </c>
      <c r="B19" s="11" t="n"/>
      <c r="C19" s="17" t="str">
        <f>IF(C12&gt;0,"Accept: NPV &gt; 0","Reject: NPV &lt; 0")</f>
        <v>Accept: NPV &gt; 0</v>
      </c>
    </row>
    <row r="21">
      <c r="A21" s="18" t="inlineStr">
        <is>
          <t>Year 0 is today, so it is not discounted. NPV() assumes its first value is one period away, which is why the investment is added outside.</t>
        </is>
      </c>
    </row>
    <row r="22">
      <c r="A22" s="18" t="inlineStr">
        <is>
          <t>Payback formulas assume one sign change: an outflow first, then inflows.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6" customWidth="1" min="3" max="3"/>
  </cols>
  <sheetData>
    <row r="1">
      <c r="A1" s="1" t="inlineStr">
        <is>
          <t>Same project with actual dates: XNPV and XIRR</t>
        </is>
      </c>
    </row>
    <row r="2">
      <c r="A2" s="18" t="inlineStr">
        <is>
          <t>The van is bought on Jan 15, 2026; each year's cash arrives at the end of March, starting in 2027.</t>
        </is>
      </c>
    </row>
    <row r="4">
      <c r="A4" s="10" t="inlineStr">
        <is>
          <t>Date</t>
        </is>
      </c>
      <c r="B4" s="10" t="inlineStr">
        <is>
          <t>Cash flow</t>
        </is>
      </c>
      <c r="C4" s="10" t="inlineStr">
        <is>
          <t>Years from start</t>
        </is>
      </c>
    </row>
    <row r="5">
      <c r="A5" s="19" t="n">
        <v>46037</v>
      </c>
      <c r="B5" s="8">
        <f>Project!B6</f>
        <v>-50000</v>
      </c>
      <c r="C5" s="20">
        <f>(A5-$A$5)/365</f>
        <v>0</v>
      </c>
    </row>
    <row r="6">
      <c r="A6" s="19" t="n">
        <v>46477</v>
      </c>
      <c r="B6" s="8">
        <f>Project!C6</f>
        <v>12000</v>
      </c>
      <c r="C6" s="20">
        <f>(A6-$A$5)/365</f>
        <v>1.20547945205479</v>
      </c>
    </row>
    <row r="7">
      <c r="A7" s="19" t="n">
        <v>46843</v>
      </c>
      <c r="B7" s="8">
        <f>Project!D6</f>
        <v>14000</v>
      </c>
      <c r="C7" s="20">
        <f>(A7-$A$5)/365</f>
        <v>2.20821917808219</v>
      </c>
    </row>
    <row r="8">
      <c r="A8" s="19" t="n">
        <v>47208</v>
      </c>
      <c r="B8" s="8">
        <f>Project!E6</f>
        <v>15000</v>
      </c>
      <c r="C8" s="20">
        <f>(A8-$A$5)/365</f>
        <v>3.20821917808219</v>
      </c>
    </row>
    <row r="9">
      <c r="A9" s="19" t="n">
        <v>47573</v>
      </c>
      <c r="B9" s="8">
        <f>Project!F6</f>
        <v>15000</v>
      </c>
      <c r="C9" s="20">
        <f>(A9-$A$5)/365</f>
        <v>4.20821917808219</v>
      </c>
    </row>
    <row r="10">
      <c r="A10" s="19" t="n">
        <v>47938</v>
      </c>
      <c r="B10" s="8">
        <f>Project!G6</f>
        <v>13000</v>
      </c>
      <c r="C10" s="20">
        <f>(A10-$A$5)/365</f>
        <v>5.20821917808219</v>
      </c>
    </row>
    <row r="12">
      <c r="A12" s="10" t="inlineStr">
        <is>
          <t>Result</t>
        </is>
      </c>
      <c r="B12" s="10" t="inlineStr">
        <is>
          <t>Value</t>
        </is>
      </c>
      <c r="C12" s="10" t="inlineStr">
        <is>
          <t>Project sheet</t>
        </is>
      </c>
    </row>
    <row r="13">
      <c r="A13" s="2" t="inlineStr">
        <is>
          <t>XNPV at 10%</t>
        </is>
      </c>
      <c r="B13" s="21">
        <f>XNPV(Project!C3,B5:B10,A5:A10)</f>
        <v>1045.9425622456</v>
      </c>
      <c r="C13" s="8">
        <f>Project!C12</f>
        <v>2066.23988674393</v>
      </c>
    </row>
    <row r="14">
      <c r="A14" s="2" t="inlineStr">
        <is>
          <t>XIRR</t>
        </is>
      </c>
      <c r="B14" s="22">
        <f>XIRR(B5:B10,A5:A10)</f>
        <v>0.107450815851098</v>
      </c>
      <c r="C14" s="23">
        <f>Project!C15</f>
        <v>0.115727478765211</v>
      </c>
    </row>
    <row r="16">
      <c r="A16" s="18" t="inlineStr">
        <is>
          <t>XNPV discounts to the first date and does not discount the first cash flow, so the investment stays inside the range.</t>
        </is>
      </c>
    </row>
    <row r="17">
      <c r="A17" s="18" t="inlineStr">
        <is>
          <t>The first inflow arrives after 14.5 months instead of 12, so the dated results are lower than NPV and IRR.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24" customWidth="1" min="1" max="1"/>
    <col width="70" customWidth="1" min="2" max="2"/>
    <col width="56" customWidth="1" min="3" max="3"/>
  </cols>
  <sheetData>
    <row r="1">
      <c r="A1" s="1" t="inlineStr">
        <is>
          <t>OneXcel Studio | NPV, IRR, XNPV, XIRR and Payback</t>
        </is>
      </c>
    </row>
    <row r="2">
      <c r="A2" s="24" t="inlineStr">
        <is>
          <t>Works in Excel 2010 and later, Microsoft 365 and Excel for the web. Yellow cells are inputs.</t>
        </is>
      </c>
    </row>
    <row r="4">
      <c r="A4" s="25" t="inlineStr">
        <is>
          <t>Cell</t>
        </is>
      </c>
      <c r="B4" s="25" t="inlineStr">
        <is>
          <t>Formula</t>
        </is>
      </c>
      <c r="C4" s="25" t="inlineStr">
        <is>
          <t>What it does</t>
        </is>
      </c>
    </row>
    <row r="5">
      <c r="A5" s="26" t="inlineStr">
        <is>
          <t>Project!C12</t>
        </is>
      </c>
      <c r="B5" s="27" t="inlineStr">
        <is>
          <t>=NPV(C3,C6:G6)+B6</t>
        </is>
      </c>
      <c r="C5" s="26" t="inlineStr">
        <is>
          <t>NPV: discount years 1-5, then add the year-0 investment undiscounted.</t>
        </is>
      </c>
    </row>
    <row r="6">
      <c r="A6" s="26" t="inlineStr">
        <is>
          <t>Project!C13</t>
        </is>
      </c>
      <c r="B6" s="27" t="inlineStr">
        <is>
          <t>=SUM(B9:G9)</t>
        </is>
      </c>
      <c r="C6" s="26" t="inlineStr">
        <is>
          <t>Same NPV built by hand from the discount factors =1/(1+rate)^year.</t>
        </is>
      </c>
    </row>
    <row r="7">
      <c r="A7" s="26" t="inlineStr">
        <is>
          <t>Project!C14</t>
        </is>
      </c>
      <c r="B7" s="27" t="inlineStr">
        <is>
          <t>=NPV(C3,B6:G6)</t>
        </is>
      </c>
      <c r="C7" s="26" t="inlineStr">
        <is>
          <t>Common mistake: discounts the investment by one year too.</t>
        </is>
      </c>
    </row>
    <row r="8">
      <c r="A8" s="26" t="inlineStr">
        <is>
          <t>Project!C15</t>
        </is>
      </c>
      <c r="B8" s="27" t="inlineStr">
        <is>
          <t>=IRR(B6:G6)</t>
        </is>
      </c>
      <c r="C8" s="26" t="inlineStr">
        <is>
          <t>The rate at which NPV is zero (checked in C16).</t>
        </is>
      </c>
    </row>
    <row r="9">
      <c r="A9" s="26" t="inlineStr">
        <is>
          <t>Project!C17</t>
        </is>
      </c>
      <c r="B9" s="27" t="inlineStr">
        <is>
          <t>=IF(G7&lt;0,"Not recovered",n+(-INDEX(B7:G7,n+1))/INDEX(B6:G6,n+2))</t>
        </is>
      </c>
      <c r="C9" s="26" t="inlineStr">
        <is>
          <t>Payback, where n = COUNTIF(C7:G7,"&lt;0") = years with a negative cumulative cash flow.</t>
        </is>
      </c>
    </row>
    <row r="10">
      <c r="A10" s="26" t="inlineStr">
        <is>
          <t>Project!C18</t>
        </is>
      </c>
      <c r="B10" s="26" t="inlineStr">
        <is>
          <t>same, on rows 9-10</t>
        </is>
      </c>
      <c r="C10" s="26" t="inlineStr">
        <is>
          <t>Discounted payback.</t>
        </is>
      </c>
    </row>
    <row r="11">
      <c r="A11" s="26" t="inlineStr">
        <is>
          <t>Dated!B13</t>
        </is>
      </c>
      <c r="B11" s="27" t="inlineStr">
        <is>
          <t>=XNPV(Project!C3,B5:B10,A5:A10)</t>
        </is>
      </c>
      <c r="C11" s="26" t="inlineStr">
        <is>
          <t>NPV with actual dates (365-day years).</t>
        </is>
      </c>
    </row>
    <row r="12">
      <c r="A12" s="26" t="inlineStr">
        <is>
          <t>Dated!B14</t>
        </is>
      </c>
      <c r="B12" s="27" t="inlineStr">
        <is>
          <t>=XIRR(B5:B10,A5:A10)</t>
        </is>
      </c>
      <c r="C12" s="26" t="inlineStr">
        <is>
          <t>IRR with actual dates.</t>
        </is>
      </c>
    </row>
    <row r="14">
      <c r="A14" s="28" t="inlineStr">
        <is>
          <t>Try it: change the discount rate in Project!C3 to 12%. NPV turns negative ((538.98)), the decision becomes Reject, discounted payback shows Not recovered, and the IRR does not change.</t>
        </is>
      </c>
    </row>
    <row r="15">
      <c r="A15" s="29" t="inlineStr">
        <is>
          <t>Cash flows are after-tax operating cash flows; year 5 includes the van's expected resale value.</t>
        </is>
      </c>
    </row>
    <row r="17">
      <c r="A17" t="inlineStr">
        <is>
          <t>More free tutorials: https://onexcelstudio.com/excel-tutorials/</t>
        </is>
      </c>
    </row>
    <row r="18">
      <c r="A18" t="inlineStr">
        <is>
          <t>Templates: https://onexcelstudio.com/excel-templates/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2026-10-11T21:19:09Z</dcterms:created>
  <dcterms:modified xmlns:dcterms="http://purl.org/dc/terms/" xmlns:xsi="http://www.w3.org/2001/XMLSchema-instance" xsi:type="dcterms:W3CDTF">2026-10-11T21:19:09Z</dcterms:modified>
</cp:coreProperties>
</file>