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0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name val="Calibri"/>
      <i val="1"/>
      <color rgb="00595959"/>
      <sz val="10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/>
    </xf>
    <xf numFmtId="165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3" fillId="0" borderId="1" pivotButton="0" quotePrefix="0" xfId="0"/>
    <xf numFmtId="4" fontId="3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1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0" fontId="2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6" customWidth="1" min="3" max="3"/>
    <col width="14" customWidth="1" min="4" max="4"/>
    <col width="10" customWidth="1" min="5" max="5"/>
    <col width="3" customWidth="1" min="6" max="6"/>
    <col width="18" customWidth="1" min="7" max="7"/>
    <col width="16" customWidth="1" min="8" max="8"/>
    <col width="13" customWidth="1" min="9" max="9"/>
    <col width="14" customWidth="1" min="10" max="10"/>
    <col width="14" customWidth="1" min="11" max="11"/>
    <col width="8" customWidth="1" min="12" max="12"/>
  </cols>
  <sheetData>
    <row r="1">
      <c r="A1" s="1" t="inlineStr">
        <is>
          <t>Brightline Trading Co. | INDEX MATCH vs XLOOKUP: six lookups, both ways</t>
        </is>
      </c>
    </row>
    <row r="3">
      <c r="A3" s="2" t="inlineStr">
        <is>
          <t>Order ID</t>
        </is>
      </c>
      <c r="B3" s="2" t="inlineStr">
        <is>
          <t>Date</t>
        </is>
      </c>
      <c r="C3" s="2" t="inlineStr">
        <is>
          <t>Customer</t>
        </is>
      </c>
      <c r="D3" s="2" t="inlineStr">
        <is>
          <t>Product</t>
        </is>
      </c>
      <c r="E3" s="2" t="inlineStr">
        <is>
          <t>Amount</t>
        </is>
      </c>
      <c r="G3" s="2" t="inlineStr">
        <is>
          <t>Lookup</t>
        </is>
      </c>
      <c r="H3" s="2" t="inlineStr">
        <is>
          <t>Input 1</t>
        </is>
      </c>
      <c r="I3" s="2" t="inlineStr">
        <is>
          <t>Input 2</t>
        </is>
      </c>
      <c r="J3" s="2" t="inlineStr">
        <is>
          <t>INDEX/MATCH</t>
        </is>
      </c>
      <c r="K3" s="2" t="inlineStr">
        <is>
          <t>XLOOKUP</t>
        </is>
      </c>
      <c r="L3" s="2" t="inlineStr">
        <is>
          <t>Same?</t>
        </is>
      </c>
    </row>
    <row r="4">
      <c r="A4" s="3" t="n">
        <v>1001</v>
      </c>
      <c r="B4" s="4" t="n">
        <v>46267</v>
      </c>
      <c r="C4" s="5" t="inlineStr">
        <is>
          <t>Harbor Cafe</t>
        </is>
      </c>
      <c r="D4" s="5" t="inlineStr">
        <is>
          <t>Desk Lamp</t>
        </is>
      </c>
      <c r="E4" s="6" t="n">
        <v>480</v>
      </c>
      <c r="G4" s="7" t="inlineStr">
        <is>
          <t>Exact match</t>
        </is>
      </c>
      <c r="H4" s="3" t="n">
        <v>1005</v>
      </c>
      <c r="I4" s="7" t="n"/>
      <c r="J4" s="8">
        <f>INDEX($E$4:$E$15,MATCH(H4,$A$4:$A$15,0))</f>
        <v>1680</v>
      </c>
      <c r="K4" s="8">
        <f>_xlfn.XLOOKUP(H4,$A$4:$A$15,$E$4:$E$15)</f>
        <v>1680</v>
      </c>
      <c r="L4" s="9" t="str">
        <f>IF(J4=K4,"Yes","No")</f>
        <v>Yes</v>
      </c>
    </row>
    <row r="5">
      <c r="A5" s="3" t="n">
        <v>1002</v>
      </c>
      <c r="B5" s="4" t="n">
        <v>46269</v>
      </c>
      <c r="C5" s="5" t="inlineStr">
        <is>
          <t>Pine Dental</t>
        </is>
      </c>
      <c r="D5" s="5" t="inlineStr">
        <is>
          <t>Office Chair</t>
        </is>
      </c>
      <c r="E5" s="6" t="n">
        <v>1110</v>
      </c>
      <c r="G5" s="7" t="inlineStr">
        <is>
          <t>Look left</t>
        </is>
      </c>
      <c r="H5" s="5" t="inlineStr">
        <is>
          <t>Pine Dental</t>
        </is>
      </c>
      <c r="I5" s="7" t="n"/>
      <c r="J5" s="10">
        <f>INDEX($A$4:$A$15,MATCH(H5,$C$4:$C$15,0))</f>
        <v>1002</v>
      </c>
      <c r="K5" s="10">
        <f>_xlfn.XLOOKUP(H5,$C$4:$C$15,$A$4:$A$15)</f>
        <v>1002</v>
      </c>
      <c r="L5" s="9" t="str">
        <f>IF(J5=K5,"Yes","No")</f>
        <v>Yes</v>
      </c>
    </row>
    <row r="6">
      <c r="A6" s="3" t="n">
        <v>1003</v>
      </c>
      <c r="B6" s="4" t="n">
        <v>46274</v>
      </c>
      <c r="C6" s="5" t="inlineStr">
        <is>
          <t>Summit Inc</t>
        </is>
      </c>
      <c r="D6" s="5" t="inlineStr">
        <is>
          <t>Monitor Arm</t>
        </is>
      </c>
      <c r="E6" s="6" t="n">
        <v>864</v>
      </c>
      <c r="G6" s="7" t="inlineStr">
        <is>
          <t>Not found</t>
        </is>
      </c>
      <c r="H6" s="3" t="n">
        <v>1099</v>
      </c>
      <c r="I6" s="7" t="n"/>
      <c r="J6" s="8" t="str">
        <f>_xlfn.IFNA(INDEX($E$4:$E$15,MATCH(H6,$A$4:$A$15,0)),"Not found")</f>
        <v>Not found</v>
      </c>
      <c r="K6" s="8" t="str">
        <f>_xlfn.XLOOKUP(H6,$A$4:$A$15,$E$4:$E$15,"Not found")</f>
        <v>Not found</v>
      </c>
      <c r="L6" s="9" t="str">
        <f>IF(J6=K6,"Yes","No")</f>
        <v>Yes</v>
      </c>
    </row>
    <row r="7">
      <c r="A7" s="3" t="n">
        <v>1004</v>
      </c>
      <c r="B7" s="4" t="n">
        <v>46280</v>
      </c>
      <c r="C7" s="5" t="inlineStr">
        <is>
          <t>Harbor Cafe</t>
        </is>
      </c>
      <c r="D7" s="5" t="inlineStr">
        <is>
          <t>Office Chair</t>
        </is>
      </c>
      <c r="E7" s="6" t="n">
        <v>740</v>
      </c>
      <c r="G7" s="7" t="inlineStr">
        <is>
          <t>Two criteria</t>
        </is>
      </c>
      <c r="H7" s="5" t="inlineStr">
        <is>
          <t>Harbor Cafe</t>
        </is>
      </c>
      <c r="I7" s="5" t="inlineStr">
        <is>
          <t>Office Chair</t>
        </is>
      </c>
      <c r="J7" s="8">
        <f t="array" ref="J7">INDEX($E$4:$E$15,MATCH(1,($C$4:$C$15=H7)*($D$4:$D$15=I7),0))</f>
        <v>740</v>
      </c>
      <c r="K7" s="8">
        <f t="array" ref="K7">_xlfn.XLOOKUP(1,($C$4:$C$15=H7)*($D$4:$D$15=I7),$E$4:$E$15)</f>
        <v>740</v>
      </c>
      <c r="L7" s="9" t="str">
        <f>IF(J7=K7,"Yes","No")</f>
        <v>Yes</v>
      </c>
    </row>
    <row r="8">
      <c r="A8" s="3" t="n">
        <v>1005</v>
      </c>
      <c r="B8" s="4" t="n">
        <v>46283</v>
      </c>
      <c r="C8" s="5" t="inlineStr">
        <is>
          <t>Bayside Gym</t>
        </is>
      </c>
      <c r="D8" s="5" t="inlineStr">
        <is>
          <t>Standing Desk</t>
        </is>
      </c>
      <c r="E8" s="6" t="n">
        <v>1680</v>
      </c>
      <c r="G8" s="7" t="inlineStr">
        <is>
          <t>Last match</t>
        </is>
      </c>
      <c r="H8" s="5" t="inlineStr">
        <is>
          <t>Harbor Cafe</t>
        </is>
      </c>
      <c r="I8" s="7" t="n"/>
      <c r="J8" s="11">
        <f t="array" ref="J8">INDEX($B$4:$B$15,MAX(IF($C$4:$C$15=H8,ROW($C$4:$C$15)-ROW($C$4)+1)))</f>
        <v>46311.0</v>
      </c>
      <c r="K8" s="11">
        <f>_xlfn.XLOOKUP(H8,$C$4:$C$15,$B$4:$B$15,,0,-1)</f>
        <v>46311.0</v>
      </c>
      <c r="L8" s="9" t="str">
        <f>IF(J8=K8,"Yes","No")</f>
        <v>Yes</v>
      </c>
    </row>
    <row r="9">
      <c r="A9" s="3" t="n">
        <v>1006</v>
      </c>
      <c r="B9" s="4" t="n">
        <v>46288</v>
      </c>
      <c r="C9" s="5" t="inlineStr">
        <is>
          <t>Pine Dental</t>
        </is>
      </c>
      <c r="D9" s="5" t="inlineStr">
        <is>
          <t>Notebook Set</t>
        </is>
      </c>
      <c r="E9" s="6" t="n">
        <v>225</v>
      </c>
      <c r="G9" s="7" t="inlineStr">
        <is>
          <t>Two-way</t>
        </is>
      </c>
      <c r="H9" s="3" t="n">
        <v>1007</v>
      </c>
      <c r="I9" s="5" t="inlineStr">
        <is>
          <t>Product</t>
        </is>
      </c>
      <c r="J9" s="12" t="str">
        <f>INDEX($A$4:$E$15,MATCH(H9,$A$4:$A$15,0),MATCH(I9,$A$3:$E$3,0))</f>
        <v>Cable Tray</v>
      </c>
      <c r="K9" s="12" t="str">
        <f>_xlfn.XLOOKUP(H9,$A$4:$A$15,_xlfn.XLOOKUP(I9,$A$3:$E$3,$A$4:$E$15))</f>
        <v>Cable Tray</v>
      </c>
      <c r="L9" s="9" t="str">
        <f>IF(J9=K9,"Yes","No")</f>
        <v>Yes</v>
      </c>
    </row>
    <row r="10">
      <c r="A10" s="3" t="n">
        <v>1007</v>
      </c>
      <c r="B10" s="4" t="n">
        <v>46294</v>
      </c>
      <c r="C10" s="5" t="inlineStr">
        <is>
          <t>Northwind</t>
        </is>
      </c>
      <c r="D10" s="5" t="inlineStr">
        <is>
          <t>Cable Tray</t>
        </is>
      </c>
      <c r="E10" s="6" t="n">
        <v>357</v>
      </c>
    </row>
    <row r="11">
      <c r="A11" s="3" t="n">
        <v>1008</v>
      </c>
      <c r="B11" s="4" t="n">
        <v>46297</v>
      </c>
      <c r="C11" s="5" t="inlineStr">
        <is>
          <t>Harbor Cafe</t>
        </is>
      </c>
      <c r="D11" s="5" t="inlineStr">
        <is>
          <t>Monitor Arm</t>
        </is>
      </c>
      <c r="E11" s="6" t="n">
        <v>432</v>
      </c>
      <c r="G11" s="13" t="inlineStr">
        <is>
          <t>Check</t>
        </is>
      </c>
      <c r="K11" s="9" t="str">
        <f>IF(COUNTIF(L4:L9,"Yes")=6,"All match","Check")</f>
        <v>All match</v>
      </c>
    </row>
    <row r="12">
      <c r="A12" s="3" t="n">
        <v>1009</v>
      </c>
      <c r="B12" s="4" t="n">
        <v>46301</v>
      </c>
      <c r="C12" s="5" t="inlineStr">
        <is>
          <t>Summit Inc</t>
        </is>
      </c>
      <c r="D12" s="5" t="inlineStr">
        <is>
          <t>Office Chair</t>
        </is>
      </c>
      <c r="E12" s="6" t="n">
        <v>925</v>
      </c>
    </row>
    <row r="13">
      <c r="A13" s="3" t="n">
        <v>1010</v>
      </c>
      <c r="B13" s="4" t="n">
        <v>46303</v>
      </c>
      <c r="C13" s="5" t="inlineStr">
        <is>
          <t>Lake Clinic</t>
        </is>
      </c>
      <c r="D13" s="5" t="inlineStr">
        <is>
          <t>Desk Lamp</t>
        </is>
      </c>
      <c r="E13" s="6" t="n">
        <v>672</v>
      </c>
    </row>
    <row r="14">
      <c r="A14" s="3" t="n">
        <v>1011</v>
      </c>
      <c r="B14" s="4" t="n">
        <v>46308</v>
      </c>
      <c r="C14" s="5" t="inlineStr">
        <is>
          <t>Bayside Gym</t>
        </is>
      </c>
      <c r="D14" s="5" t="inlineStr">
        <is>
          <t>Footrest</t>
        </is>
      </c>
      <c r="E14" s="6" t="n">
        <v>312</v>
      </c>
    </row>
    <row r="15">
      <c r="A15" s="3" t="n">
        <v>1012</v>
      </c>
      <c r="B15" s="4" t="n">
        <v>46311</v>
      </c>
      <c r="C15" s="5" t="inlineStr">
        <is>
          <t>Harbor Cafe</t>
        </is>
      </c>
      <c r="D15" s="5" t="inlineStr">
        <is>
          <t>Notebook Set</t>
        </is>
      </c>
      <c r="E15" s="6" t="n">
        <v>180</v>
      </c>
    </row>
    <row r="17">
      <c r="A17" s="14" t="inlineStr">
        <is>
          <t>J7, K7 and J8 are array formulas: in Excel 2019 and earlier confirm them with Ctrl+Shift+Enter.</t>
        </is>
      </c>
    </row>
    <row r="18">
      <c r="A18" s="14" t="inlineStr">
        <is>
          <t>MATCH needs 0 as its third argument for an exact match. XLOOKUP is exact by default.</t>
        </is>
      </c>
    </row>
    <row r="19">
      <c r="A19" s="14" t="inlineStr">
        <is>
          <t>Orders are sorted by date, so the last match is also the most recent order.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INDEX MATCH vs XLOOKUP</t>
        </is>
      </c>
    </row>
    <row r="2">
      <c r="A2" s="15" t="inlineStr">
        <is>
          <t>INDEX/MATCH works in every Excel version. XLOOKUP needs Microsoft 365, Excel 2021 or later, or Excel for the web. Yellow cells are inputs.</t>
        </is>
      </c>
    </row>
    <row r="4">
      <c r="A4" s="16" t="inlineStr">
        <is>
          <t>Cell</t>
        </is>
      </c>
      <c r="B4" s="16" t="inlineStr">
        <is>
          <t>Formula</t>
        </is>
      </c>
      <c r="C4" s="16" t="inlineStr">
        <is>
          <t>What it does</t>
        </is>
      </c>
    </row>
    <row r="5">
      <c r="A5" s="17" t="inlineStr">
        <is>
          <t>J4 / K4</t>
        </is>
      </c>
      <c r="B5" s="18" t="inlineStr">
        <is>
          <t>=INDEX($E$4:$E$15,MATCH(H4,$A$4:$A$15,0))  /  =XLOOKUP(H4,$A$4:$A$15,$E$4:$E$15)</t>
        </is>
      </c>
      <c r="C5" s="17" t="inlineStr">
        <is>
          <t>Exact match: amount for an order ID.</t>
        </is>
      </c>
    </row>
    <row r="6">
      <c r="A6" s="17" t="inlineStr">
        <is>
          <t>J5 / K5</t>
        </is>
      </c>
      <c r="B6" s="18" t="inlineStr">
        <is>
          <t>=INDEX($A$4:$A$15,MATCH(H5,$C$4:$C$15,0))  /  =XLOOKUP(H5,$C$4:$C$15,$A$4:$A$15)</t>
        </is>
      </c>
      <c r="C6" s="17" t="inlineStr">
        <is>
          <t>Look left: the order ID (column A) for a customer (column C). First match.</t>
        </is>
      </c>
    </row>
    <row r="7">
      <c r="A7" s="17" t="inlineStr">
        <is>
          <t>J6 / K6</t>
        </is>
      </c>
      <c r="B7" s="18" t="inlineStr">
        <is>
          <t>=IFNA(INDEX(...),"Not found")  /  =XLOOKUP(H6,$A$4:$A$15,$E$4:$E$15,"Not found")</t>
        </is>
      </c>
      <c r="C7" s="17" t="inlineStr">
        <is>
          <t>Value not found: XLOOKUP has a built-in if_not_found argument.</t>
        </is>
      </c>
    </row>
    <row r="8">
      <c r="A8" s="17" t="inlineStr">
        <is>
          <t>J7 / K7</t>
        </is>
      </c>
      <c r="B8" s="17" t="inlineStr">
        <is>
          <t>{=INDEX($E$4:$E$15,MATCH(1,($C$4:$C$15=H7)*($D$4:$D$15=I7),0))}  /  {=XLOOKUP(1,($C$4:$C$15=H7)*($D$4:$D$15=I7),$E$4:$E$15)}</t>
        </is>
      </c>
      <c r="C8" s="17" t="inlineStr">
        <is>
          <t>Two criteria: multiply the tests so a row scores 1 only when both are true.</t>
        </is>
      </c>
    </row>
    <row r="9">
      <c r="A9" s="17" t="inlineStr">
        <is>
          <t>J8 / K8</t>
        </is>
      </c>
      <c r="B9" s="17" t="inlineStr">
        <is>
          <t>{=INDEX($B$4:$B$15,MAX(IF($C$4:$C$15=H8,ROW($C$4:$C$15)-ROW($C$4)+1)))}  /  =XLOOKUP(H8,$C$4:$C$15,$B$4:$B$15,,0,-1)</t>
        </is>
      </c>
      <c r="C9" s="17" t="inlineStr">
        <is>
          <t>Last match: MAX(IF(...)) finds the last matching row number; XLOOKUP's search_mode -1 searches from the bottom.</t>
        </is>
      </c>
    </row>
    <row r="10">
      <c r="A10" s="17" t="inlineStr">
        <is>
          <t>J9 / K9</t>
        </is>
      </c>
      <c r="B10" s="18" t="inlineStr">
        <is>
          <t>=INDEX(table,MATCH(row),MATCH(column))  /  =XLOOKUP(H9,ids,XLOOKUP(I9,headers,table))</t>
        </is>
      </c>
      <c r="C10" s="17" t="inlineStr">
        <is>
          <t>Two-way lookup by order ID and column header.</t>
        </is>
      </c>
    </row>
    <row r="11">
      <c r="A11" s="17" t="inlineStr">
        <is>
          <t>L4</t>
        </is>
      </c>
      <c r="B11" s="18" t="inlineStr">
        <is>
          <t>=IF(J4=K4,"Yes","No")</t>
        </is>
      </c>
      <c r="C11" s="17" t="inlineStr">
        <is>
          <t>Both methods agree.</t>
        </is>
      </c>
    </row>
    <row r="12">
      <c r="A12" s="17" t="inlineStr">
        <is>
          <t>K11</t>
        </is>
      </c>
      <c r="B12" s="18" t="inlineStr">
        <is>
          <t>=IF(COUNTIF(L4:L9,"Yes")=6,"All match","Check")</t>
        </is>
      </c>
      <c r="C12" s="17" t="inlineStr">
        <is>
          <t>Check: all six pairs agree.</t>
        </is>
      </c>
    </row>
    <row r="14">
      <c r="A14" s="19" t="inlineStr">
        <is>
          <t>Try it: change H8 to Pine Dental. Both last-match formulas return Sep 23, 2026, Pine Dental's latest order.</t>
        </is>
      </c>
    </row>
    <row r="15">
      <c r="A15" s="20" t="inlineStr">
        <is>
          <t>MATCH without 0 defaults to approximate match (1), the same trap as VLOOKUP without FALSE.</t>
        </is>
      </c>
    </row>
    <row r="17">
      <c r="A17" t="inlineStr">
        <is>
          <t>More free tutorials: https://onexcelstudio.com/excel-tutorials/</t>
        </is>
      </c>
    </row>
    <row r="18">
      <c r="A18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2026-10-11T20:14:08Z</dcterms:created>
  <dcterms:modified xmlns:dcterms="http://purl.org/dc/terms/" xmlns:xsi="http://www.w3.org/2001/XMLSchema-instance" xsi:type="dcterms:W3CDTF">2026-10-11T20:14:08Z</dcterms:modified>
</cp:coreProperties>
</file>